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D78D567A-A225-433E-A5CE-64D14ECB7CF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 k 1.10." sheetId="5" r:id="rId1"/>
  </sheets>
  <definedNames>
    <definedName name="_xlnm.Print_Area" localSheetId="0">'NR 2022 k 1.10.'!$A$1:$AC$96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8" i="5" l="1"/>
  <c r="V39" i="5" s="1"/>
  <c r="Y39" i="5" s="1"/>
  <c r="Y54" i="5"/>
  <c r="S54" i="5"/>
  <c r="M54" i="5"/>
  <c r="G54" i="5"/>
  <c r="Y53" i="5"/>
  <c r="S53" i="5"/>
  <c r="M53" i="5"/>
  <c r="G53" i="5"/>
  <c r="Y52" i="5"/>
  <c r="S52" i="5"/>
  <c r="M52" i="5"/>
  <c r="G52" i="5"/>
  <c r="Y51" i="5"/>
  <c r="S51" i="5"/>
  <c r="M51" i="5"/>
  <c r="G51" i="5"/>
  <c r="G50" i="5" s="1"/>
  <c r="X50" i="5"/>
  <c r="W50" i="5"/>
  <c r="V50" i="5"/>
  <c r="Y50" i="5" s="1"/>
  <c r="R50" i="5"/>
  <c r="Q50" i="5"/>
  <c r="P50" i="5"/>
  <c r="S50" i="5" s="1"/>
  <c r="L50" i="5"/>
  <c r="K50" i="5"/>
  <c r="J50" i="5"/>
  <c r="M50" i="5" s="1"/>
  <c r="F50" i="5"/>
  <c r="E50" i="5"/>
  <c r="D50" i="5"/>
  <c r="Z40" i="5"/>
  <c r="R40" i="5"/>
  <c r="N40" i="5"/>
  <c r="J40" i="5"/>
  <c r="F40" i="5"/>
  <c r="Z39" i="5"/>
  <c r="X39" i="5"/>
  <c r="W39" i="5"/>
  <c r="T39" i="5"/>
  <c r="S39" i="5"/>
  <c r="R39" i="5"/>
  <c r="Q39" i="5"/>
  <c r="P39" i="5"/>
  <c r="N39" i="5"/>
  <c r="L39" i="5"/>
  <c r="K39" i="5"/>
  <c r="J39" i="5"/>
  <c r="M39" i="5" s="1"/>
  <c r="H39" i="5"/>
  <c r="G39" i="5"/>
  <c r="F39" i="5"/>
  <c r="E39" i="5"/>
  <c r="D39" i="5"/>
  <c r="Y38" i="5"/>
  <c r="AA38" i="5" s="1"/>
  <c r="S38" i="5"/>
  <c r="U38" i="5" s="1"/>
  <c r="M38" i="5"/>
  <c r="O38" i="5" s="1"/>
  <c r="G38" i="5"/>
  <c r="I38" i="5" s="1"/>
  <c r="Y37" i="5"/>
  <c r="AA37" i="5" s="1"/>
  <c r="U37" i="5"/>
  <c r="S37" i="5"/>
  <c r="M37" i="5"/>
  <c r="O37" i="5" s="1"/>
  <c r="I37" i="5"/>
  <c r="G37" i="5"/>
  <c r="Y36" i="5"/>
  <c r="AA36" i="5" s="1"/>
  <c r="AB36" i="5" s="1"/>
  <c r="S36" i="5"/>
  <c r="U36" i="5" s="1"/>
  <c r="M36" i="5"/>
  <c r="O36" i="5" s="1"/>
  <c r="G36" i="5"/>
  <c r="I36" i="5" s="1"/>
  <c r="AA35" i="5"/>
  <c r="Y35" i="5"/>
  <c r="S35" i="5"/>
  <c r="U35" i="5" s="1"/>
  <c r="O35" i="5"/>
  <c r="M35" i="5"/>
  <c r="G35" i="5"/>
  <c r="I35" i="5" s="1"/>
  <c r="AB34" i="5"/>
  <c r="AA34" i="5"/>
  <c r="Y34" i="5"/>
  <c r="S34" i="5"/>
  <c r="U34" i="5" s="1"/>
  <c r="O34" i="5"/>
  <c r="M34" i="5"/>
  <c r="G34" i="5"/>
  <c r="I34" i="5" s="1"/>
  <c r="Y33" i="5"/>
  <c r="AA33" i="5" s="1"/>
  <c r="AB33" i="5" s="1"/>
  <c r="U33" i="5"/>
  <c r="S33" i="5"/>
  <c r="M33" i="5"/>
  <c r="O33" i="5" s="1"/>
  <c r="I33" i="5"/>
  <c r="G33" i="5"/>
  <c r="Y32" i="5"/>
  <c r="AA32" i="5" s="1"/>
  <c r="AB32" i="5" s="1"/>
  <c r="U32" i="5"/>
  <c r="S32" i="5"/>
  <c r="M32" i="5"/>
  <c r="O32" i="5" s="1"/>
  <c r="I32" i="5"/>
  <c r="G32" i="5"/>
  <c r="AA31" i="5"/>
  <c r="AB31" i="5" s="1"/>
  <c r="Y31" i="5"/>
  <c r="S31" i="5"/>
  <c r="U31" i="5" s="1"/>
  <c r="O31" i="5"/>
  <c r="M31" i="5"/>
  <c r="G31" i="5"/>
  <c r="I31" i="5" s="1"/>
  <c r="Y30" i="5"/>
  <c r="AA30" i="5" s="1"/>
  <c r="AB30" i="5" s="1"/>
  <c r="S30" i="5"/>
  <c r="U30" i="5" s="1"/>
  <c r="O30" i="5"/>
  <c r="M30" i="5"/>
  <c r="G30" i="5"/>
  <c r="I30" i="5" s="1"/>
  <c r="Y29" i="5"/>
  <c r="AA29" i="5" s="1"/>
  <c r="U29" i="5"/>
  <c r="S29" i="5"/>
  <c r="M29" i="5"/>
  <c r="O29" i="5" s="1"/>
  <c r="I29" i="5"/>
  <c r="G29" i="5"/>
  <c r="Y28" i="5"/>
  <c r="AA28" i="5" s="1"/>
  <c r="AB28" i="5" s="1"/>
  <c r="U28" i="5"/>
  <c r="S28" i="5"/>
  <c r="M28" i="5"/>
  <c r="O28" i="5" s="1"/>
  <c r="I28" i="5"/>
  <c r="G28" i="5"/>
  <c r="Z24" i="5"/>
  <c r="X24" i="5"/>
  <c r="X40" i="5" s="1"/>
  <c r="W24" i="5"/>
  <c r="W40" i="5" s="1"/>
  <c r="V24" i="5"/>
  <c r="Y24" i="5" s="1"/>
  <c r="T24" i="5"/>
  <c r="T40" i="5" s="1"/>
  <c r="S24" i="5"/>
  <c r="S40" i="5" s="1"/>
  <c r="R24" i="5"/>
  <c r="Q24" i="5"/>
  <c r="Q40" i="5" s="1"/>
  <c r="P24" i="5"/>
  <c r="P40" i="5" s="1"/>
  <c r="N24" i="5"/>
  <c r="L24" i="5"/>
  <c r="L40" i="5" s="1"/>
  <c r="K24" i="5"/>
  <c r="K40" i="5" s="1"/>
  <c r="J24" i="5"/>
  <c r="M24" i="5" s="1"/>
  <c r="M40" i="5" s="1"/>
  <c r="H24" i="5"/>
  <c r="H40" i="5" s="1"/>
  <c r="G24" i="5"/>
  <c r="G40" i="5" s="1"/>
  <c r="F24" i="5"/>
  <c r="E24" i="5"/>
  <c r="E40" i="5" s="1"/>
  <c r="D24" i="5"/>
  <c r="D40" i="5" s="1"/>
  <c r="AB23" i="5"/>
  <c r="AA23" i="5"/>
  <c r="Y23" i="5"/>
  <c r="S23" i="5"/>
  <c r="U23" i="5" s="1"/>
  <c r="O23" i="5"/>
  <c r="M23" i="5"/>
  <c r="G23" i="5"/>
  <c r="I23" i="5" s="1"/>
  <c r="Y22" i="5"/>
  <c r="AA22" i="5" s="1"/>
  <c r="AB22" i="5" s="1"/>
  <c r="U22" i="5"/>
  <c r="S22" i="5"/>
  <c r="M22" i="5"/>
  <c r="O22" i="5" s="1"/>
  <c r="I22" i="5"/>
  <c r="G22" i="5"/>
  <c r="Y21" i="5"/>
  <c r="AA21" i="5" s="1"/>
  <c r="AB21" i="5" s="1"/>
  <c r="U21" i="5"/>
  <c r="S21" i="5"/>
  <c r="M21" i="5"/>
  <c r="O21" i="5" s="1"/>
  <c r="I21" i="5"/>
  <c r="G21" i="5"/>
  <c r="AA20" i="5"/>
  <c r="AB20" i="5" s="1"/>
  <c r="Y20" i="5"/>
  <c r="S20" i="5"/>
  <c r="U20" i="5" s="1"/>
  <c r="O20" i="5"/>
  <c r="M20" i="5"/>
  <c r="G20" i="5"/>
  <c r="I20" i="5" s="1"/>
  <c r="AB19" i="5"/>
  <c r="AA19" i="5"/>
  <c r="Y19" i="5"/>
  <c r="S19" i="5"/>
  <c r="U19" i="5" s="1"/>
  <c r="O19" i="5"/>
  <c r="M19" i="5"/>
  <c r="G19" i="5"/>
  <c r="I19" i="5" s="1"/>
  <c r="Y18" i="5"/>
  <c r="AA18" i="5" s="1"/>
  <c r="AB18" i="5" s="1"/>
  <c r="U18" i="5"/>
  <c r="S18" i="5"/>
  <c r="M18" i="5"/>
  <c r="O18" i="5" s="1"/>
  <c r="I18" i="5"/>
  <c r="G18" i="5"/>
  <c r="Y17" i="5"/>
  <c r="AA17" i="5" s="1"/>
  <c r="U17" i="5"/>
  <c r="S17" i="5"/>
  <c r="M17" i="5"/>
  <c r="O17" i="5" s="1"/>
  <c r="I17" i="5"/>
  <c r="G17" i="5"/>
  <c r="Y16" i="5"/>
  <c r="AA16" i="5" s="1"/>
  <c r="S16" i="5"/>
  <c r="U16" i="5" s="1"/>
  <c r="O16" i="5"/>
  <c r="M16" i="5"/>
  <c r="G16" i="5"/>
  <c r="I16" i="5" s="1"/>
  <c r="AB15" i="5"/>
  <c r="AA15" i="5"/>
  <c r="Y15" i="5"/>
  <c r="S15" i="5"/>
  <c r="U15" i="5" s="1"/>
  <c r="U24" i="5" s="1"/>
  <c r="O15" i="5"/>
  <c r="M15" i="5"/>
  <c r="G15" i="5"/>
  <c r="I15" i="5" s="1"/>
  <c r="Y40" i="5" l="1"/>
  <c r="V40" i="5"/>
  <c r="I24" i="5"/>
  <c r="AA39" i="5"/>
  <c r="I39" i="5"/>
  <c r="O24" i="5"/>
  <c r="O39" i="5"/>
  <c r="AA24" i="5"/>
  <c r="AB17" i="5"/>
  <c r="AB29" i="5"/>
  <c r="U39" i="5"/>
  <c r="U40" i="5" s="1"/>
  <c r="U41" i="5" s="1"/>
  <c r="AB37" i="5"/>
  <c r="AB38" i="5"/>
  <c r="AB16" i="5"/>
  <c r="AB35" i="5"/>
  <c r="AA40" i="5" l="1"/>
  <c r="AB24" i="5"/>
  <c r="AB39" i="5"/>
  <c r="I40" i="5"/>
  <c r="I41" i="5" s="1"/>
  <c r="O40" i="5"/>
  <c r="O41" i="5" s="1"/>
  <c r="AA41" i="5" l="1"/>
  <c r="AB41" i="5" s="1"/>
  <c r="AB40" i="5"/>
</calcChain>
</file>

<file path=xl/sharedStrings.xml><?xml version="1.0" encoding="utf-8"?>
<sst xmlns="http://schemas.openxmlformats.org/spreadsheetml/2006/main" count="208" uniqueCount="119">
  <si>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</si>
  <si>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</si>
  <si>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</si>
  <si>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</si>
  <si>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</si>
  <si>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</si>
  <si>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</si>
  <si>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</si>
  <si>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</si>
  <si>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</si>
  <si>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</si>
  <si>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</si>
  <si>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</si>
  <si>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</si>
  <si>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</si>
  <si>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</si>
  <si>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</si>
  <si>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</si>
  <si>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</si>
  <si>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</si>
  <si>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</si>
  <si>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</si>
  <si>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</si>
  <si>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</si>
  <si>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</si>
  <si>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</si>
  <si>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</si>
  <si>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</si>
  <si>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</si>
  <si>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</si>
  <si>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</si>
  <si>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</si>
  <si>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</si>
  <si>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</si>
  <si>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</si>
  <si>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</si>
  <si>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</si>
  <si>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</si>
  <si>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</si>
  <si>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</si>
  <si>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</si>
  <si>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</si>
  <si>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</si>
  <si>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</si>
  <si>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</si>
  <si>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</si>
  <si>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</si>
  <si>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</si>
  <si>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</si>
  <si>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</si>
  <si>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</si>
  <si>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</si>
  <si>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</si>
  <si>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</si>
  <si>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</si>
  <si>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</si>
  <si>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</si>
  <si>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</si>
  <si>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</si>
  <si>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</si>
  <si>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</si>
  <si>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</si>
  <si>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</si>
  <si>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</si>
  <si>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</si>
  <si>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</si>
  <si>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</si>
  <si>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</si>
  <si>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</si>
  <si>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</si>
  <si>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</si>
  <si>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</si>
  <si>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</si>
  <si>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</si>
  <si>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</si>
  <si>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</si>
  <si>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</si>
  <si>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</si>
  <si>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</si>
  <si>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</si>
  <si>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</si>
  <si>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</si>
  <si>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</si>
  <si>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</si>
  <si>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</si>
  <si>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</si>
  <si>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</si>
  <si>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</si>
  <si>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</si>
  <si>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</si>
  <si>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</si>
  <si>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</si>
  <si>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</si>
  <si>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</si>
  <si>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</si>
  <si>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</si>
  <si>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</si>
  <si>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</si>
  <si>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</si>
  <si>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</si>
  <si>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</si>
  <si>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</si>
  <si>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</si>
  <si>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Porovnání s rokem 2021</t>
  </si>
  <si>
    <t>Základní škola Chomutov , Březenecká 4679</t>
  </si>
  <si>
    <t>Březenecká 4679, Chomutov 43004</t>
  </si>
  <si>
    <t>odvedeno zřizovateli</t>
  </si>
  <si>
    <t>Ing.Vladimíra Nováková</t>
  </si>
  <si>
    <t>V roce 2022 :</t>
  </si>
  <si>
    <t xml:space="preserve">Výnosy : </t>
  </si>
  <si>
    <t>Náklady :  zvýšení požadavku o 71 tis. navíc z nařízeného max. limitu 4 800 000 z důvodů :</t>
  </si>
  <si>
    <t xml:space="preserve">předpokládaný návrat - zvýšení výnosů z pronájmů a ze stravného díky prezentační výchově (přibližně na stavy 2019) </t>
  </si>
  <si>
    <t xml:space="preserve">zvýšení nákladů ve službách - návrat k bežnému provozu při plné prezentační výuce </t>
  </si>
  <si>
    <t xml:space="preserve">zvýšení nákladů enrgií - zvýšení cen a zejména předpoklad opakování delší topné sezóny jako v roce 2021 + vyšší spotřeba vody a el. energie  oproti roku 2020+2021 </t>
  </si>
  <si>
    <t xml:space="preserve">zvýšení nákladů ve spotřebě materiálu  - návrat k bežnému provozu při  plné prezentační výuce + desinfekce a čistící prostředky </t>
  </si>
  <si>
    <t xml:space="preserve">Michaela Adamová Bc. </t>
  </si>
  <si>
    <t>Plán 2022(návrh rozpočtu organizace) akt. 1.10.</t>
  </si>
  <si>
    <t xml:space="preserve">zvýšení o 29 tis. bude použito na pokrytí zvýšení pojištění majetku - aktualizace smlouvy o elektotechniku, do energií </t>
  </si>
  <si>
    <t>Na jednání o rozpočtu dne 1.10.2021 na MMCH projednána a schválena úprava rozpočtu na částku : 4 900 000,-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</si>
</sst>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8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5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0" fillId="4" borderId="49" xfId="0" applyNumberFormat="1" applyFont="1" applyFill="1" applyBorder="1" applyProtection="1">
      <protection locked="0"/>
    </xf>
    <xf numFmtId="164" fontId="0" fillId="4" borderId="11" xfId="0" applyNumberFormat="1" applyFont="1" applyFill="1" applyBorder="1" applyProtection="1"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11044-4388-473F-88A3-00B34DB71165}">
  <sheetPr>
    <tabColor rgb="FFFF0000"/>
    <pageSetUpPr fitToPage="1"/>
  </sheetPr>
  <dimension ref="A1:AD128"/>
  <sheetViews>
    <sheetView showGridLines="0" tabSelected="1" zoomScale="80" zoomScaleNormal="80" zoomScaleSheetLayoutView="80" workbookViewId="0">
      <selection activeCell="V38" sqref="V3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65" t="s">
        <v>104</v>
      </c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46789766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66" t="s">
        <v>105</v>
      </c>
      <c r="E8" s="166"/>
      <c r="F8" s="166"/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6"/>
      <c r="T8" s="166"/>
      <c r="U8" s="166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67" t="s">
        <v>37</v>
      </c>
      <c r="C10" s="170" t="s">
        <v>38</v>
      </c>
      <c r="D10" s="174" t="s">
        <v>100</v>
      </c>
      <c r="E10" s="175"/>
      <c r="F10" s="175"/>
      <c r="G10" s="175"/>
      <c r="H10" s="175"/>
      <c r="I10" s="176"/>
      <c r="J10" s="174" t="s">
        <v>101</v>
      </c>
      <c r="K10" s="175"/>
      <c r="L10" s="175"/>
      <c r="M10" s="175"/>
      <c r="N10" s="175"/>
      <c r="O10" s="176"/>
      <c r="P10" s="174" t="s">
        <v>102</v>
      </c>
      <c r="Q10" s="175"/>
      <c r="R10" s="175"/>
      <c r="S10" s="175"/>
      <c r="T10" s="175"/>
      <c r="U10" s="176"/>
      <c r="V10" s="174" t="s">
        <v>116</v>
      </c>
      <c r="W10" s="175"/>
      <c r="X10" s="175"/>
      <c r="Y10" s="175"/>
      <c r="Z10" s="175"/>
      <c r="AA10" s="176"/>
      <c r="AB10" s="183" t="s">
        <v>103</v>
      </c>
      <c r="AC10" s="4"/>
      <c r="AD10" s="4"/>
    </row>
    <row r="11" spans="1:30" ht="30.75" customHeight="1" thickBot="1" x14ac:dyDescent="0.3">
      <c r="A11" s="5"/>
      <c r="B11" s="168"/>
      <c r="C11" s="171"/>
      <c r="D11" s="186" t="s">
        <v>39</v>
      </c>
      <c r="E11" s="187"/>
      <c r="F11" s="187"/>
      <c r="G11" s="188"/>
      <c r="H11" s="9" t="s">
        <v>40</v>
      </c>
      <c r="I11" s="9" t="s">
        <v>61</v>
      </c>
      <c r="J11" s="186" t="s">
        <v>39</v>
      </c>
      <c r="K11" s="187"/>
      <c r="L11" s="187"/>
      <c r="M11" s="188"/>
      <c r="N11" s="9" t="s">
        <v>40</v>
      </c>
      <c r="O11" s="9" t="s">
        <v>61</v>
      </c>
      <c r="P11" s="186" t="s">
        <v>39</v>
      </c>
      <c r="Q11" s="187"/>
      <c r="R11" s="187"/>
      <c r="S11" s="188"/>
      <c r="T11" s="9" t="s">
        <v>40</v>
      </c>
      <c r="U11" s="9" t="s">
        <v>61</v>
      </c>
      <c r="V11" s="186" t="s">
        <v>39</v>
      </c>
      <c r="W11" s="187"/>
      <c r="X11" s="187"/>
      <c r="Y11" s="188"/>
      <c r="Z11" s="9" t="s">
        <v>40</v>
      </c>
      <c r="AA11" s="9" t="s">
        <v>61</v>
      </c>
      <c r="AB11" s="184"/>
      <c r="AC11" s="4"/>
      <c r="AD11" s="4"/>
    </row>
    <row r="12" spans="1:30" ht="15.75" customHeight="1" thickBot="1" x14ac:dyDescent="0.3">
      <c r="A12" s="5"/>
      <c r="B12" s="168"/>
      <c r="C12" s="172"/>
      <c r="D12" s="189" t="s">
        <v>62</v>
      </c>
      <c r="E12" s="190"/>
      <c r="F12" s="190"/>
      <c r="G12" s="190"/>
      <c r="H12" s="190"/>
      <c r="I12" s="191"/>
      <c r="J12" s="189" t="s">
        <v>62</v>
      </c>
      <c r="K12" s="190"/>
      <c r="L12" s="190"/>
      <c r="M12" s="190"/>
      <c r="N12" s="190"/>
      <c r="O12" s="191"/>
      <c r="P12" s="189" t="s">
        <v>62</v>
      </c>
      <c r="Q12" s="190"/>
      <c r="R12" s="190"/>
      <c r="S12" s="190"/>
      <c r="T12" s="190"/>
      <c r="U12" s="191"/>
      <c r="V12" s="189" t="s">
        <v>62</v>
      </c>
      <c r="W12" s="190"/>
      <c r="X12" s="190"/>
      <c r="Y12" s="190"/>
      <c r="Z12" s="190"/>
      <c r="AA12" s="191"/>
      <c r="AB12" s="184"/>
      <c r="AC12" s="4"/>
      <c r="AD12" s="4"/>
    </row>
    <row r="13" spans="1:30" ht="15.75" customHeight="1" thickBot="1" x14ac:dyDescent="0.3">
      <c r="A13" s="5"/>
      <c r="B13" s="169"/>
      <c r="C13" s="173"/>
      <c r="D13" s="177" t="s">
        <v>57</v>
      </c>
      <c r="E13" s="178"/>
      <c r="F13" s="178"/>
      <c r="G13" s="179" t="s">
        <v>63</v>
      </c>
      <c r="H13" s="181" t="s">
        <v>66</v>
      </c>
      <c r="I13" s="192" t="s">
        <v>62</v>
      </c>
      <c r="J13" s="177" t="s">
        <v>57</v>
      </c>
      <c r="K13" s="178"/>
      <c r="L13" s="178"/>
      <c r="M13" s="179" t="s">
        <v>63</v>
      </c>
      <c r="N13" s="181" t="s">
        <v>66</v>
      </c>
      <c r="O13" s="192" t="s">
        <v>62</v>
      </c>
      <c r="P13" s="177" t="s">
        <v>57</v>
      </c>
      <c r="Q13" s="178"/>
      <c r="R13" s="178"/>
      <c r="S13" s="179" t="s">
        <v>63</v>
      </c>
      <c r="T13" s="181" t="s">
        <v>66</v>
      </c>
      <c r="U13" s="192" t="s">
        <v>62</v>
      </c>
      <c r="V13" s="177" t="s">
        <v>57</v>
      </c>
      <c r="W13" s="178"/>
      <c r="X13" s="178"/>
      <c r="Y13" s="179" t="s">
        <v>63</v>
      </c>
      <c r="Z13" s="181" t="s">
        <v>66</v>
      </c>
      <c r="AA13" s="192" t="s">
        <v>62</v>
      </c>
      <c r="AB13" s="184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180"/>
      <c r="H14" s="182"/>
      <c r="I14" s="193"/>
      <c r="J14" s="143" t="s">
        <v>58</v>
      </c>
      <c r="K14" s="144" t="s">
        <v>90</v>
      </c>
      <c r="L14" s="144" t="s">
        <v>59</v>
      </c>
      <c r="M14" s="180"/>
      <c r="N14" s="182"/>
      <c r="O14" s="193"/>
      <c r="P14" s="143" t="s">
        <v>58</v>
      </c>
      <c r="Q14" s="144" t="s">
        <v>90</v>
      </c>
      <c r="R14" s="144" t="s">
        <v>59</v>
      </c>
      <c r="S14" s="180"/>
      <c r="T14" s="182"/>
      <c r="U14" s="193"/>
      <c r="V14" s="143" t="s">
        <v>58</v>
      </c>
      <c r="W14" s="144" t="s">
        <v>90</v>
      </c>
      <c r="X14" s="144" t="s">
        <v>59</v>
      </c>
      <c r="Y14" s="180"/>
      <c r="Z14" s="182"/>
      <c r="AA14" s="193"/>
      <c r="AB14" s="185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1122.3</v>
      </c>
      <c r="G15" s="63">
        <f>SUM(D15:F15)</f>
        <v>1122.3</v>
      </c>
      <c r="H15" s="66">
        <v>73.7</v>
      </c>
      <c r="I15" s="14">
        <f>G15+H15</f>
        <v>1196</v>
      </c>
      <c r="J15" s="12"/>
      <c r="K15" s="13"/>
      <c r="L15" s="56">
        <v>2000</v>
      </c>
      <c r="M15" s="63">
        <f t="shared" ref="M15:M23" si="0">SUM(J15:L15)</f>
        <v>2000</v>
      </c>
      <c r="N15" s="66">
        <v>270</v>
      </c>
      <c r="O15" s="14">
        <f>M15+N15</f>
        <v>2270</v>
      </c>
      <c r="P15" s="12"/>
      <c r="Q15" s="13"/>
      <c r="R15" s="56">
        <v>552.5</v>
      </c>
      <c r="S15" s="63">
        <f>SUM(P15:R15)</f>
        <v>552.5</v>
      </c>
      <c r="T15" s="66">
        <v>35.299999999999997</v>
      </c>
      <c r="U15" s="14">
        <f>S15+T15</f>
        <v>587.79999999999995</v>
      </c>
      <c r="V15" s="12"/>
      <c r="W15" s="13"/>
      <c r="X15" s="56">
        <v>1800</v>
      </c>
      <c r="Y15" s="63">
        <f>SUM(V15:X15)</f>
        <v>1800</v>
      </c>
      <c r="Z15" s="66">
        <v>260</v>
      </c>
      <c r="AA15" s="14">
        <f>Y15+Z15</f>
        <v>2060</v>
      </c>
      <c r="AB15" s="147">
        <f>(AA15/O15)</f>
        <v>0.90748898678414092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5061.8</v>
      </c>
      <c r="E16" s="16"/>
      <c r="F16" s="16"/>
      <c r="G16" s="64">
        <f t="shared" ref="G16:G23" si="1">SUM(D16:F16)</f>
        <v>5061.8</v>
      </c>
      <c r="H16" s="67"/>
      <c r="I16" s="14">
        <f t="shared" ref="I16:I23" si="2">G16+H16</f>
        <v>5061.8</v>
      </c>
      <c r="J16" s="57">
        <v>4723.3999999999996</v>
      </c>
      <c r="K16" s="16"/>
      <c r="L16" s="16"/>
      <c r="M16" s="64">
        <f t="shared" si="0"/>
        <v>4723.3999999999996</v>
      </c>
      <c r="N16" s="67"/>
      <c r="O16" s="14">
        <f t="shared" ref="O16:O20" si="3">M16+N16</f>
        <v>4723.3999999999996</v>
      </c>
      <c r="P16" s="57">
        <v>2178.1</v>
      </c>
      <c r="Q16" s="16"/>
      <c r="R16" s="16"/>
      <c r="S16" s="64">
        <f t="shared" ref="S16:S23" si="4">SUM(P16:R16)</f>
        <v>2178.1</v>
      </c>
      <c r="T16" s="67"/>
      <c r="U16" s="14">
        <f t="shared" ref="U16:U20" si="5">S16+T16</f>
        <v>2178.1</v>
      </c>
      <c r="V16" s="57">
        <v>4900</v>
      </c>
      <c r="W16" s="16"/>
      <c r="X16" s="16"/>
      <c r="Y16" s="64">
        <f t="shared" ref="Y16:Y23" si="6">SUM(V16:X16)</f>
        <v>4900</v>
      </c>
      <c r="Z16" s="67"/>
      <c r="AA16" s="14">
        <f t="shared" ref="AA16:AA20" si="7">Y16+Z16</f>
        <v>4900</v>
      </c>
      <c r="AB16" s="147">
        <f t="shared" ref="AB16:AB24" si="8">(AA16/O16)</f>
        <v>1.0373883219714612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669.5</v>
      </c>
      <c r="E17" s="17"/>
      <c r="F17" s="17"/>
      <c r="G17" s="64">
        <f t="shared" si="1"/>
        <v>669.5</v>
      </c>
      <c r="H17" s="68"/>
      <c r="I17" s="14">
        <f t="shared" si="2"/>
        <v>669.5</v>
      </c>
      <c r="J17" s="58">
        <v>736.2</v>
      </c>
      <c r="K17" s="17"/>
      <c r="L17" s="17"/>
      <c r="M17" s="64">
        <f t="shared" si="0"/>
        <v>736.2</v>
      </c>
      <c r="N17" s="68"/>
      <c r="O17" s="14">
        <f t="shared" si="3"/>
        <v>736.2</v>
      </c>
      <c r="P17" s="58">
        <v>368.1</v>
      </c>
      <c r="Q17" s="17"/>
      <c r="R17" s="17"/>
      <c r="S17" s="64">
        <f t="shared" si="4"/>
        <v>368.1</v>
      </c>
      <c r="T17" s="68"/>
      <c r="U17" s="14">
        <f t="shared" si="5"/>
        <v>368.1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7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40948.1</v>
      </c>
      <c r="F18" s="17"/>
      <c r="G18" s="64">
        <f t="shared" si="1"/>
        <v>40948.1</v>
      </c>
      <c r="H18" s="66">
        <v>0</v>
      </c>
      <c r="I18" s="14">
        <f t="shared" si="2"/>
        <v>40948.1</v>
      </c>
      <c r="J18" s="18"/>
      <c r="K18" s="59">
        <v>37594.6</v>
      </c>
      <c r="L18" s="17"/>
      <c r="M18" s="64">
        <f t="shared" si="0"/>
        <v>37594.6</v>
      </c>
      <c r="N18" s="66">
        <v>0</v>
      </c>
      <c r="O18" s="14">
        <f t="shared" si="3"/>
        <v>37594.6</v>
      </c>
      <c r="P18" s="18"/>
      <c r="Q18" s="59">
        <v>22541.5</v>
      </c>
      <c r="R18" s="17"/>
      <c r="S18" s="64">
        <f t="shared" si="4"/>
        <v>22541.5</v>
      </c>
      <c r="T18" s="66">
        <v>0</v>
      </c>
      <c r="U18" s="14">
        <f t="shared" si="5"/>
        <v>22541.5</v>
      </c>
      <c r="V18" s="18"/>
      <c r="W18" s="59">
        <v>44140</v>
      </c>
      <c r="X18" s="17"/>
      <c r="Y18" s="64">
        <f t="shared" si="6"/>
        <v>44140</v>
      </c>
      <c r="Z18" s="66">
        <v>0</v>
      </c>
      <c r="AA18" s="14">
        <f t="shared" si="7"/>
        <v>44140</v>
      </c>
      <c r="AB18" s="147">
        <f t="shared" si="8"/>
        <v>1.1741047916456087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402.8</v>
      </c>
      <c r="G19" s="64">
        <f>SUM(D19:F19)</f>
        <v>402.8</v>
      </c>
      <c r="H19" s="69">
        <v>0</v>
      </c>
      <c r="I19" s="14">
        <f t="shared" si="2"/>
        <v>402.8</v>
      </c>
      <c r="J19" s="19"/>
      <c r="K19" s="17"/>
      <c r="L19" s="60">
        <v>888.2</v>
      </c>
      <c r="M19" s="64">
        <f t="shared" si="0"/>
        <v>888.2</v>
      </c>
      <c r="N19" s="69">
        <v>0</v>
      </c>
      <c r="O19" s="14">
        <f t="shared" si="3"/>
        <v>888.2</v>
      </c>
      <c r="P19" s="19"/>
      <c r="Q19" s="17"/>
      <c r="R19" s="60">
        <v>446</v>
      </c>
      <c r="S19" s="64">
        <f t="shared" si="4"/>
        <v>446</v>
      </c>
      <c r="T19" s="69">
        <v>0</v>
      </c>
      <c r="U19" s="14">
        <f t="shared" si="5"/>
        <v>446</v>
      </c>
      <c r="V19" s="19"/>
      <c r="W19" s="17"/>
      <c r="X19" s="60">
        <v>892</v>
      </c>
      <c r="Y19" s="64">
        <f t="shared" si="6"/>
        <v>892</v>
      </c>
      <c r="Z19" s="69">
        <v>0</v>
      </c>
      <c r="AA19" s="14">
        <f t="shared" si="7"/>
        <v>892</v>
      </c>
      <c r="AB19" s="147">
        <f t="shared" si="8"/>
        <v>1.0042783156946633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179.8</v>
      </c>
      <c r="G20" s="64">
        <f>SUM(D20:F20)</f>
        <v>179.8</v>
      </c>
      <c r="H20" s="69">
        <v>0</v>
      </c>
      <c r="I20" s="14">
        <f>G20+H20</f>
        <v>179.8</v>
      </c>
      <c r="J20" s="18"/>
      <c r="K20" s="16"/>
      <c r="L20" s="61">
        <v>50</v>
      </c>
      <c r="M20" s="64">
        <f t="shared" si="0"/>
        <v>50</v>
      </c>
      <c r="N20" s="69">
        <v>0</v>
      </c>
      <c r="O20" s="14">
        <f t="shared" si="3"/>
        <v>50</v>
      </c>
      <c r="P20" s="18"/>
      <c r="Q20" s="16"/>
      <c r="R20" s="61">
        <v>1061.3</v>
      </c>
      <c r="S20" s="64">
        <f t="shared" si="4"/>
        <v>1061.3</v>
      </c>
      <c r="T20" s="69">
        <v>0</v>
      </c>
      <c r="U20" s="14">
        <f t="shared" si="5"/>
        <v>1061.3</v>
      </c>
      <c r="V20" s="18"/>
      <c r="W20" s="16"/>
      <c r="X20" s="61">
        <v>120</v>
      </c>
      <c r="Y20" s="64">
        <f t="shared" si="6"/>
        <v>120</v>
      </c>
      <c r="Z20" s="69">
        <v>0</v>
      </c>
      <c r="AA20" s="14">
        <f t="shared" si="7"/>
        <v>120</v>
      </c>
      <c r="AB20" s="147">
        <f t="shared" si="8"/>
        <v>2.4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30.6</v>
      </c>
      <c r="G21" s="64">
        <f t="shared" si="1"/>
        <v>30.6</v>
      </c>
      <c r="H21" s="70">
        <v>122.9</v>
      </c>
      <c r="I21" s="14">
        <f>G21+H21</f>
        <v>153.5</v>
      </c>
      <c r="J21" s="18"/>
      <c r="K21" s="16"/>
      <c r="L21" s="61">
        <v>220</v>
      </c>
      <c r="M21" s="64">
        <f t="shared" si="0"/>
        <v>220</v>
      </c>
      <c r="N21" s="70">
        <v>260</v>
      </c>
      <c r="O21" s="14">
        <f>M21+N21</f>
        <v>480</v>
      </c>
      <c r="P21" s="18"/>
      <c r="Q21" s="16"/>
      <c r="R21" s="61">
        <v>13.3</v>
      </c>
      <c r="S21" s="64">
        <f t="shared" si="4"/>
        <v>13.3</v>
      </c>
      <c r="T21" s="70">
        <v>92</v>
      </c>
      <c r="U21" s="14">
        <f>S21+T21</f>
        <v>105.3</v>
      </c>
      <c r="V21" s="18"/>
      <c r="W21" s="16"/>
      <c r="X21" s="61">
        <v>200</v>
      </c>
      <c r="Y21" s="64">
        <f t="shared" si="6"/>
        <v>200</v>
      </c>
      <c r="Z21" s="70">
        <v>187</v>
      </c>
      <c r="AA21" s="14">
        <f>Y21+Z21</f>
        <v>387</v>
      </c>
      <c r="AB21" s="147">
        <f t="shared" si="8"/>
        <v>0.80625000000000002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122.9</v>
      </c>
      <c r="I22" s="14">
        <f t="shared" si="2"/>
        <v>122.9</v>
      </c>
      <c r="J22" s="18"/>
      <c r="K22" s="16"/>
      <c r="L22" s="61">
        <v>0</v>
      </c>
      <c r="M22" s="64">
        <f t="shared" si="0"/>
        <v>0</v>
      </c>
      <c r="N22" s="70">
        <v>260</v>
      </c>
      <c r="O22" s="14">
        <f t="shared" ref="O22:O23" si="9">M22+N22</f>
        <v>260</v>
      </c>
      <c r="P22" s="18"/>
      <c r="Q22" s="16"/>
      <c r="R22" s="61">
        <v>0</v>
      </c>
      <c r="S22" s="64">
        <f t="shared" si="4"/>
        <v>0</v>
      </c>
      <c r="T22" s="70">
        <v>92</v>
      </c>
      <c r="U22" s="14">
        <f t="shared" ref="U22:U23" si="10">S22+T22</f>
        <v>92</v>
      </c>
      <c r="V22" s="18"/>
      <c r="W22" s="16"/>
      <c r="X22" s="61">
        <v>0</v>
      </c>
      <c r="Y22" s="64">
        <f t="shared" si="6"/>
        <v>0</v>
      </c>
      <c r="Z22" s="70">
        <v>187</v>
      </c>
      <c r="AA22" s="14">
        <f t="shared" ref="AA22:AA23" si="11">Y22+Z22</f>
        <v>187</v>
      </c>
      <c r="AB22" s="147">
        <f t="shared" si="8"/>
        <v>0.71923076923076923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0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50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5731.3</v>
      </c>
      <c r="E24" s="27">
        <f>SUM(E15:E21)</f>
        <v>40948.1</v>
      </c>
      <c r="F24" s="27">
        <f>SUM(F15:F21)</f>
        <v>1735.4999999999998</v>
      </c>
      <c r="G24" s="28">
        <f>SUM(D24:F24)</f>
        <v>48414.9</v>
      </c>
      <c r="H24" s="29">
        <f>SUM(H15:H21)</f>
        <v>196.60000000000002</v>
      </c>
      <c r="I24" s="29">
        <f>SUM(I15:I21)</f>
        <v>48611.500000000007</v>
      </c>
      <c r="J24" s="26">
        <f>SUM(J15:J21)</f>
        <v>5459.5999999999995</v>
      </c>
      <c r="K24" s="27">
        <f>SUM(K15:K21)</f>
        <v>37594.6</v>
      </c>
      <c r="L24" s="27">
        <f>SUM(L15:L21)</f>
        <v>3158.2</v>
      </c>
      <c r="M24" s="28">
        <f>SUM(J24:L24)</f>
        <v>46212.399999999994</v>
      </c>
      <c r="N24" s="29">
        <f>SUM(N15:N21)</f>
        <v>530</v>
      </c>
      <c r="O24" s="29">
        <f>SUM(O15:O21)</f>
        <v>46742.399999999994</v>
      </c>
      <c r="P24" s="26">
        <f>SUM(P15:P21)</f>
        <v>2546.1999999999998</v>
      </c>
      <c r="Q24" s="27">
        <f>SUM(Q15:Q21)</f>
        <v>22541.5</v>
      </c>
      <c r="R24" s="27">
        <f>SUM(R15:R21)</f>
        <v>2073.1000000000004</v>
      </c>
      <c r="S24" s="28">
        <f>SUM(P24:R24)</f>
        <v>27160.800000000003</v>
      </c>
      <c r="T24" s="29">
        <f>SUM(T15:T21)</f>
        <v>127.3</v>
      </c>
      <c r="U24" s="29">
        <f>SUM(U15:U21)</f>
        <v>27288.1</v>
      </c>
      <c r="V24" s="26">
        <f>SUM(V15:V21)</f>
        <v>4900</v>
      </c>
      <c r="W24" s="27">
        <f>SUM(W15:W21)</f>
        <v>44140</v>
      </c>
      <c r="X24" s="27">
        <f>SUM(X15:X21)</f>
        <v>3012</v>
      </c>
      <c r="Y24" s="28">
        <f>SUM(V24:X24)</f>
        <v>52052</v>
      </c>
      <c r="Z24" s="29">
        <f>SUM(Z15:Z21)</f>
        <v>447</v>
      </c>
      <c r="AA24" s="29">
        <f>SUM(AA15:AA21)</f>
        <v>52499</v>
      </c>
      <c r="AB24" s="151">
        <f t="shared" si="8"/>
        <v>1.1231558499349628</v>
      </c>
      <c r="AC24" s="4"/>
      <c r="AD24" s="4"/>
    </row>
    <row r="25" spans="1:30" ht="15.75" customHeight="1" thickBot="1" x14ac:dyDescent="0.3">
      <c r="A25" s="5"/>
      <c r="B25" s="30"/>
      <c r="C25" s="31"/>
      <c r="D25" s="205" t="s">
        <v>68</v>
      </c>
      <c r="E25" s="206"/>
      <c r="F25" s="206"/>
      <c r="G25" s="207"/>
      <c r="H25" s="207"/>
      <c r="I25" s="208"/>
      <c r="J25" s="205" t="s">
        <v>68</v>
      </c>
      <c r="K25" s="206"/>
      <c r="L25" s="206"/>
      <c r="M25" s="207"/>
      <c r="N25" s="207"/>
      <c r="O25" s="208"/>
      <c r="P25" s="205" t="s">
        <v>68</v>
      </c>
      <c r="Q25" s="206"/>
      <c r="R25" s="206"/>
      <c r="S25" s="207"/>
      <c r="T25" s="207"/>
      <c r="U25" s="208"/>
      <c r="V25" s="205" t="s">
        <v>68</v>
      </c>
      <c r="W25" s="206"/>
      <c r="X25" s="206"/>
      <c r="Y25" s="207"/>
      <c r="Z25" s="207"/>
      <c r="AA25" s="208"/>
      <c r="AB25" s="194" t="s">
        <v>103</v>
      </c>
      <c r="AC25" s="4"/>
      <c r="AD25" s="4"/>
    </row>
    <row r="26" spans="1:30" ht="15.75" thickBot="1" x14ac:dyDescent="0.3">
      <c r="A26" s="5"/>
      <c r="B26" s="211" t="s">
        <v>37</v>
      </c>
      <c r="C26" s="170" t="s">
        <v>38</v>
      </c>
      <c r="D26" s="197" t="s">
        <v>69</v>
      </c>
      <c r="E26" s="198"/>
      <c r="F26" s="198"/>
      <c r="G26" s="199" t="s">
        <v>64</v>
      </c>
      <c r="H26" s="201" t="s">
        <v>67</v>
      </c>
      <c r="I26" s="203" t="s">
        <v>68</v>
      </c>
      <c r="J26" s="197" t="s">
        <v>69</v>
      </c>
      <c r="K26" s="198"/>
      <c r="L26" s="198"/>
      <c r="M26" s="199" t="s">
        <v>64</v>
      </c>
      <c r="N26" s="201" t="s">
        <v>67</v>
      </c>
      <c r="O26" s="203" t="s">
        <v>68</v>
      </c>
      <c r="P26" s="197" t="s">
        <v>69</v>
      </c>
      <c r="Q26" s="198"/>
      <c r="R26" s="198"/>
      <c r="S26" s="199" t="s">
        <v>64</v>
      </c>
      <c r="T26" s="201" t="s">
        <v>67</v>
      </c>
      <c r="U26" s="203" t="s">
        <v>68</v>
      </c>
      <c r="V26" s="197" t="s">
        <v>69</v>
      </c>
      <c r="W26" s="198"/>
      <c r="X26" s="198"/>
      <c r="Y26" s="199" t="s">
        <v>64</v>
      </c>
      <c r="Z26" s="201" t="s">
        <v>67</v>
      </c>
      <c r="AA26" s="203" t="s">
        <v>68</v>
      </c>
      <c r="AB26" s="195"/>
      <c r="AC26" s="4"/>
      <c r="AD26" s="4"/>
    </row>
    <row r="27" spans="1:30" ht="15.75" thickBot="1" x14ac:dyDescent="0.3">
      <c r="A27" s="5"/>
      <c r="B27" s="212"/>
      <c r="C27" s="171"/>
      <c r="D27" s="32" t="s">
        <v>54</v>
      </c>
      <c r="E27" s="33" t="s">
        <v>55</v>
      </c>
      <c r="F27" s="34" t="s">
        <v>56</v>
      </c>
      <c r="G27" s="200"/>
      <c r="H27" s="202"/>
      <c r="I27" s="204"/>
      <c r="J27" s="32" t="s">
        <v>54</v>
      </c>
      <c r="K27" s="33" t="s">
        <v>55</v>
      </c>
      <c r="L27" s="34" t="s">
        <v>56</v>
      </c>
      <c r="M27" s="200"/>
      <c r="N27" s="202"/>
      <c r="O27" s="204"/>
      <c r="P27" s="32" t="s">
        <v>54</v>
      </c>
      <c r="Q27" s="33" t="s">
        <v>55</v>
      </c>
      <c r="R27" s="34" t="s">
        <v>56</v>
      </c>
      <c r="S27" s="200"/>
      <c r="T27" s="202"/>
      <c r="U27" s="204"/>
      <c r="V27" s="32" t="s">
        <v>54</v>
      </c>
      <c r="W27" s="33" t="s">
        <v>55</v>
      </c>
      <c r="X27" s="34" t="s">
        <v>56</v>
      </c>
      <c r="Y27" s="200"/>
      <c r="Z27" s="202"/>
      <c r="AA27" s="204"/>
      <c r="AB27" s="196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198.7</v>
      </c>
      <c r="E28" s="72">
        <v>0</v>
      </c>
      <c r="F28" s="72">
        <v>0</v>
      </c>
      <c r="G28" s="73">
        <f>SUM(D28:F28)</f>
        <v>198.7</v>
      </c>
      <c r="H28" s="73">
        <v>0</v>
      </c>
      <c r="I28" s="37">
        <f>G28+H28</f>
        <v>198.7</v>
      </c>
      <c r="J28" s="81">
        <v>312.10000000000002</v>
      </c>
      <c r="K28" s="72">
        <v>0</v>
      </c>
      <c r="L28" s="72">
        <v>16.600000000000001</v>
      </c>
      <c r="M28" s="73">
        <f>SUM(J28:L28)</f>
        <v>328.70000000000005</v>
      </c>
      <c r="N28" s="73">
        <v>35</v>
      </c>
      <c r="O28" s="37">
        <f>M28+N28</f>
        <v>363.70000000000005</v>
      </c>
      <c r="P28" s="81">
        <v>42.5</v>
      </c>
      <c r="Q28" s="72">
        <v>0</v>
      </c>
      <c r="R28" s="72">
        <v>0</v>
      </c>
      <c r="S28" s="73">
        <f>SUM(P28:R28)</f>
        <v>42.5</v>
      </c>
      <c r="T28" s="73"/>
      <c r="U28" s="37">
        <f>S28+T28</f>
        <v>42.5</v>
      </c>
      <c r="V28" s="81">
        <v>280</v>
      </c>
      <c r="W28" s="72">
        <v>0</v>
      </c>
      <c r="X28" s="72">
        <v>12</v>
      </c>
      <c r="Y28" s="73">
        <f>SUM(V28:X28)</f>
        <v>292</v>
      </c>
      <c r="Z28" s="73">
        <v>5</v>
      </c>
      <c r="AA28" s="37">
        <f>Y28+Z28</f>
        <v>297</v>
      </c>
      <c r="AB28" s="147">
        <f t="shared" ref="AB28:AB41" si="12">(AA28/O28)</f>
        <v>0.8166070937585922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716.8</v>
      </c>
      <c r="E29" s="74">
        <v>243.5</v>
      </c>
      <c r="F29" s="74">
        <v>1284.9000000000001</v>
      </c>
      <c r="G29" s="75">
        <f t="shared" ref="G29:G38" si="13">SUM(D29:F29)</f>
        <v>2245.1999999999998</v>
      </c>
      <c r="H29" s="76">
        <v>47.7</v>
      </c>
      <c r="I29" s="14">
        <f t="shared" ref="I29:I38" si="14">G29+H29</f>
        <v>2292.8999999999996</v>
      </c>
      <c r="J29" s="82">
        <v>512.6</v>
      </c>
      <c r="K29" s="74">
        <v>282</v>
      </c>
      <c r="L29" s="74">
        <v>2153.4</v>
      </c>
      <c r="M29" s="75">
        <f t="shared" ref="M29:M38" si="15">SUM(J29:L29)</f>
        <v>2948</v>
      </c>
      <c r="N29" s="76">
        <v>185</v>
      </c>
      <c r="O29" s="14">
        <f t="shared" ref="O29:O38" si="16">M29+N29</f>
        <v>3133</v>
      </c>
      <c r="P29" s="82">
        <v>274.10000000000002</v>
      </c>
      <c r="Q29" s="74">
        <v>64.099999999999994</v>
      </c>
      <c r="R29" s="74">
        <v>609.5</v>
      </c>
      <c r="S29" s="75">
        <f t="shared" ref="S29:S38" si="17">SUM(P29:R29)</f>
        <v>947.7</v>
      </c>
      <c r="T29" s="76"/>
      <c r="U29" s="14">
        <f t="shared" ref="U29:U38" si="18">S29+T29</f>
        <v>947.7</v>
      </c>
      <c r="V29" s="163">
        <v>492</v>
      </c>
      <c r="W29" s="74">
        <v>646</v>
      </c>
      <c r="X29" s="74">
        <v>2005</v>
      </c>
      <c r="Y29" s="75">
        <f t="shared" ref="Y29:Y38" si="19">SUM(V29:X29)</f>
        <v>3143</v>
      </c>
      <c r="Z29" s="76">
        <v>150</v>
      </c>
      <c r="AA29" s="14">
        <f t="shared" ref="AA29:AA38" si="20">Y29+Z29</f>
        <v>3293</v>
      </c>
      <c r="AB29" s="147">
        <f t="shared" si="12"/>
        <v>1.05106926268752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1636.3</v>
      </c>
      <c r="E30" s="77">
        <v>0</v>
      </c>
      <c r="F30" s="77">
        <v>0</v>
      </c>
      <c r="G30" s="75">
        <f t="shared" si="13"/>
        <v>1636.3</v>
      </c>
      <c r="H30" s="75">
        <v>24.6</v>
      </c>
      <c r="I30" s="14">
        <f t="shared" si="14"/>
        <v>1660.8999999999999</v>
      </c>
      <c r="J30" s="83">
        <v>1940</v>
      </c>
      <c r="K30" s="77">
        <v>0</v>
      </c>
      <c r="L30" s="77">
        <v>0</v>
      </c>
      <c r="M30" s="75">
        <f t="shared" si="15"/>
        <v>1940</v>
      </c>
      <c r="N30" s="75">
        <v>141</v>
      </c>
      <c r="O30" s="14">
        <f t="shared" si="16"/>
        <v>2081</v>
      </c>
      <c r="P30" s="83">
        <v>1190</v>
      </c>
      <c r="Q30" s="77">
        <v>0</v>
      </c>
      <c r="R30" s="77">
        <v>0</v>
      </c>
      <c r="S30" s="75">
        <f t="shared" si="17"/>
        <v>1190</v>
      </c>
      <c r="T30" s="75"/>
      <c r="U30" s="14">
        <f t="shared" si="18"/>
        <v>1190</v>
      </c>
      <c r="V30" s="163">
        <v>2110</v>
      </c>
      <c r="W30" s="77">
        <v>0</v>
      </c>
      <c r="X30" s="77">
        <v>0</v>
      </c>
      <c r="Y30" s="75">
        <f t="shared" si="19"/>
        <v>2110</v>
      </c>
      <c r="Z30" s="75">
        <v>120</v>
      </c>
      <c r="AA30" s="14">
        <f t="shared" si="20"/>
        <v>2230</v>
      </c>
      <c r="AB30" s="147">
        <f t="shared" si="12"/>
        <v>1.0716001922152811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846</v>
      </c>
      <c r="E31" s="77">
        <v>33.9</v>
      </c>
      <c r="F31" s="77">
        <v>14.7</v>
      </c>
      <c r="G31" s="75">
        <f t="shared" si="13"/>
        <v>894.6</v>
      </c>
      <c r="H31" s="75">
        <v>0</v>
      </c>
      <c r="I31" s="14">
        <f t="shared" si="14"/>
        <v>894.6</v>
      </c>
      <c r="J31" s="83">
        <v>870.5</v>
      </c>
      <c r="K31" s="77">
        <v>24</v>
      </c>
      <c r="L31" s="77">
        <v>25</v>
      </c>
      <c r="M31" s="75">
        <f t="shared" si="15"/>
        <v>919.5</v>
      </c>
      <c r="N31" s="75">
        <v>0</v>
      </c>
      <c r="O31" s="14">
        <f t="shared" si="16"/>
        <v>919.5</v>
      </c>
      <c r="P31" s="83">
        <v>415.5</v>
      </c>
      <c r="Q31" s="77">
        <v>0</v>
      </c>
      <c r="R31" s="77">
        <v>4.0999999999999996</v>
      </c>
      <c r="S31" s="75">
        <f t="shared" si="17"/>
        <v>419.6</v>
      </c>
      <c r="T31" s="75"/>
      <c r="U31" s="14">
        <f t="shared" si="18"/>
        <v>419.6</v>
      </c>
      <c r="V31" s="83">
        <v>825.5</v>
      </c>
      <c r="W31" s="77">
        <v>152</v>
      </c>
      <c r="X31" s="77">
        <v>53</v>
      </c>
      <c r="Y31" s="75">
        <f t="shared" si="19"/>
        <v>1030.5</v>
      </c>
      <c r="Z31" s="75">
        <v>2</v>
      </c>
      <c r="AA31" s="14">
        <f t="shared" si="20"/>
        <v>1032.5</v>
      </c>
      <c r="AB31" s="147">
        <f t="shared" si="12"/>
        <v>1.1228928765633497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429.9</v>
      </c>
      <c r="E32" s="77">
        <v>29179</v>
      </c>
      <c r="F32" s="77">
        <v>0</v>
      </c>
      <c r="G32" s="75">
        <f t="shared" si="13"/>
        <v>29608.9</v>
      </c>
      <c r="H32" s="75">
        <v>107.5</v>
      </c>
      <c r="I32" s="14">
        <f t="shared" si="14"/>
        <v>29716.400000000001</v>
      </c>
      <c r="J32" s="84">
        <v>500</v>
      </c>
      <c r="K32" s="77">
        <v>26915.3</v>
      </c>
      <c r="L32" s="77">
        <v>0</v>
      </c>
      <c r="M32" s="75">
        <f t="shared" si="15"/>
        <v>27415.3</v>
      </c>
      <c r="N32" s="75">
        <v>156</v>
      </c>
      <c r="O32" s="14">
        <f t="shared" si="16"/>
        <v>27571.3</v>
      </c>
      <c r="P32" s="84">
        <v>196.8</v>
      </c>
      <c r="Q32" s="77">
        <v>14494.7</v>
      </c>
      <c r="R32" s="77">
        <v>215.5</v>
      </c>
      <c r="S32" s="75">
        <f t="shared" si="17"/>
        <v>14907</v>
      </c>
      <c r="T32" s="75"/>
      <c r="U32" s="14">
        <f t="shared" si="18"/>
        <v>14907</v>
      </c>
      <c r="V32" s="84">
        <v>40</v>
      </c>
      <c r="W32" s="77">
        <v>30915</v>
      </c>
      <c r="X32" s="77">
        <v>0</v>
      </c>
      <c r="Y32" s="75">
        <f t="shared" si="19"/>
        <v>30955</v>
      </c>
      <c r="Z32" s="75">
        <v>154</v>
      </c>
      <c r="AA32" s="14">
        <f t="shared" si="20"/>
        <v>31109</v>
      </c>
      <c r="AB32" s="147">
        <f t="shared" si="12"/>
        <v>1.1283109610355697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426.3</v>
      </c>
      <c r="E33" s="77">
        <v>29006.6</v>
      </c>
      <c r="F33" s="77">
        <v>0</v>
      </c>
      <c r="G33" s="75">
        <f t="shared" si="13"/>
        <v>29432.899999999998</v>
      </c>
      <c r="H33" s="75">
        <v>11.3</v>
      </c>
      <c r="I33" s="14">
        <f t="shared" si="14"/>
        <v>29444.199999999997</v>
      </c>
      <c r="J33" s="84">
        <v>440</v>
      </c>
      <c r="K33" s="77">
        <v>26743.3</v>
      </c>
      <c r="L33" s="77">
        <v>0</v>
      </c>
      <c r="M33" s="75">
        <f t="shared" si="15"/>
        <v>27183.3</v>
      </c>
      <c r="N33" s="75">
        <v>35</v>
      </c>
      <c r="O33" s="14">
        <f t="shared" si="16"/>
        <v>27218.3</v>
      </c>
      <c r="P33" s="84">
        <v>196.8</v>
      </c>
      <c r="Q33" s="77">
        <v>14432.6</v>
      </c>
      <c r="R33" s="77">
        <v>139.80000000000001</v>
      </c>
      <c r="S33" s="75">
        <f t="shared" si="17"/>
        <v>14769.199999999999</v>
      </c>
      <c r="T33" s="75"/>
      <c r="U33" s="14">
        <f t="shared" si="18"/>
        <v>14769.199999999999</v>
      </c>
      <c r="V33" s="84">
        <v>0</v>
      </c>
      <c r="W33" s="77">
        <v>30720</v>
      </c>
      <c r="X33" s="77">
        <v>0</v>
      </c>
      <c r="Y33" s="75">
        <f t="shared" si="19"/>
        <v>30720</v>
      </c>
      <c r="Z33" s="75">
        <v>36</v>
      </c>
      <c r="AA33" s="14">
        <f t="shared" si="20"/>
        <v>30756</v>
      </c>
      <c r="AB33" s="147">
        <f t="shared" si="12"/>
        <v>1.1299750535485318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3.6</v>
      </c>
      <c r="E34" s="77">
        <v>172.4</v>
      </c>
      <c r="F34" s="77">
        <v>0</v>
      </c>
      <c r="G34" s="75">
        <f t="shared" si="13"/>
        <v>176</v>
      </c>
      <c r="H34" s="75">
        <v>96.2</v>
      </c>
      <c r="I34" s="14">
        <f t="shared" si="14"/>
        <v>272.2</v>
      </c>
      <c r="J34" s="84">
        <v>60</v>
      </c>
      <c r="K34" s="77">
        <v>172</v>
      </c>
      <c r="L34" s="77">
        <v>0</v>
      </c>
      <c r="M34" s="75">
        <f>SUM(J34:L34)</f>
        <v>232</v>
      </c>
      <c r="N34" s="75">
        <v>121</v>
      </c>
      <c r="O34" s="14">
        <f t="shared" si="16"/>
        <v>353</v>
      </c>
      <c r="P34" s="84">
        <v>0</v>
      </c>
      <c r="Q34" s="77">
        <v>62.1</v>
      </c>
      <c r="R34" s="77">
        <v>75.7</v>
      </c>
      <c r="S34" s="75">
        <f t="shared" si="17"/>
        <v>137.80000000000001</v>
      </c>
      <c r="T34" s="75"/>
      <c r="U34" s="14">
        <f t="shared" si="18"/>
        <v>137.80000000000001</v>
      </c>
      <c r="V34" s="84">
        <v>40</v>
      </c>
      <c r="W34" s="77">
        <v>195</v>
      </c>
      <c r="X34" s="77">
        <v>0</v>
      </c>
      <c r="Y34" s="75">
        <f t="shared" si="19"/>
        <v>235</v>
      </c>
      <c r="Z34" s="75">
        <v>117</v>
      </c>
      <c r="AA34" s="14">
        <f t="shared" si="20"/>
        <v>352</v>
      </c>
      <c r="AB34" s="147">
        <f t="shared" si="12"/>
        <v>0.99716713881019825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143.9</v>
      </c>
      <c r="E35" s="77">
        <v>9762.2999999999993</v>
      </c>
      <c r="F35" s="77">
        <v>0</v>
      </c>
      <c r="G35" s="75">
        <f t="shared" si="13"/>
        <v>9906.1999999999989</v>
      </c>
      <c r="H35" s="75">
        <v>3.8</v>
      </c>
      <c r="I35" s="14">
        <f t="shared" si="14"/>
        <v>9909.9999999999982</v>
      </c>
      <c r="J35" s="84">
        <v>160.80000000000001</v>
      </c>
      <c r="K35" s="77">
        <v>9895.7999999999993</v>
      </c>
      <c r="L35" s="77">
        <v>0</v>
      </c>
      <c r="M35" s="75">
        <f t="shared" si="15"/>
        <v>10056.599999999999</v>
      </c>
      <c r="N35" s="75">
        <v>12</v>
      </c>
      <c r="O35" s="14">
        <f t="shared" si="16"/>
        <v>10068.599999999999</v>
      </c>
      <c r="P35" s="84">
        <v>66.5</v>
      </c>
      <c r="Q35" s="77">
        <v>4864.8</v>
      </c>
      <c r="R35" s="77">
        <v>47.2</v>
      </c>
      <c r="S35" s="75">
        <f t="shared" si="17"/>
        <v>4978.5</v>
      </c>
      <c r="T35" s="75"/>
      <c r="U35" s="14">
        <f t="shared" si="18"/>
        <v>4978.5</v>
      </c>
      <c r="V35" s="84">
        <v>7</v>
      </c>
      <c r="W35" s="77">
        <v>10433.5</v>
      </c>
      <c r="X35" s="77">
        <v>0</v>
      </c>
      <c r="Y35" s="75">
        <f t="shared" si="19"/>
        <v>10440.5</v>
      </c>
      <c r="Z35" s="75">
        <v>15</v>
      </c>
      <c r="AA35" s="14">
        <f t="shared" si="20"/>
        <v>10455.5</v>
      </c>
      <c r="AB35" s="147">
        <f t="shared" si="12"/>
        <v>1.038426394930775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3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4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/>
      <c r="U36" s="14">
        <f t="shared" si="18"/>
        <v>0</v>
      </c>
      <c r="V36" s="83">
        <v>2</v>
      </c>
      <c r="W36" s="77">
        <v>0</v>
      </c>
      <c r="X36" s="77">
        <v>0</v>
      </c>
      <c r="Y36" s="75">
        <f t="shared" si="19"/>
        <v>2</v>
      </c>
      <c r="Z36" s="75">
        <v>0</v>
      </c>
      <c r="AA36" s="14">
        <f t="shared" si="20"/>
        <v>2</v>
      </c>
      <c r="AB36" s="147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887.9</v>
      </c>
      <c r="E37" s="77">
        <v>0</v>
      </c>
      <c r="F37" s="77">
        <v>402.8</v>
      </c>
      <c r="G37" s="75">
        <f t="shared" si="13"/>
        <v>1290.7</v>
      </c>
      <c r="H37" s="75">
        <v>0</v>
      </c>
      <c r="I37" s="14">
        <f t="shared" si="14"/>
        <v>1290.7</v>
      </c>
      <c r="J37" s="83">
        <v>920</v>
      </c>
      <c r="K37" s="77">
        <v>0</v>
      </c>
      <c r="L37" s="77">
        <v>913.2</v>
      </c>
      <c r="M37" s="75">
        <f t="shared" si="15"/>
        <v>1833.2</v>
      </c>
      <c r="N37" s="75">
        <v>0</v>
      </c>
      <c r="O37" s="14">
        <f t="shared" si="16"/>
        <v>1833.2</v>
      </c>
      <c r="P37" s="83">
        <v>453.4</v>
      </c>
      <c r="Q37" s="77">
        <v>0</v>
      </c>
      <c r="R37" s="77">
        <v>446</v>
      </c>
      <c r="S37" s="75">
        <f t="shared" si="17"/>
        <v>899.4</v>
      </c>
      <c r="T37" s="75"/>
      <c r="U37" s="14">
        <f t="shared" si="18"/>
        <v>899.4</v>
      </c>
      <c r="V37" s="83">
        <v>910</v>
      </c>
      <c r="W37" s="77">
        <v>0</v>
      </c>
      <c r="X37" s="77">
        <v>892</v>
      </c>
      <c r="Y37" s="75">
        <f t="shared" si="19"/>
        <v>1802</v>
      </c>
      <c r="Z37" s="75">
        <v>0</v>
      </c>
      <c r="AA37" s="14">
        <f t="shared" si="20"/>
        <v>1802</v>
      </c>
      <c r="AB37" s="147">
        <f t="shared" si="12"/>
        <v>0.98298058040584768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710.7</v>
      </c>
      <c r="E38" s="79">
        <v>1729.4</v>
      </c>
      <c r="F38" s="79">
        <v>11</v>
      </c>
      <c r="G38" s="75">
        <f t="shared" si="13"/>
        <v>2451.1000000000004</v>
      </c>
      <c r="H38" s="80">
        <v>1.7</v>
      </c>
      <c r="I38" s="23">
        <f t="shared" si="14"/>
        <v>2452.8000000000002</v>
      </c>
      <c r="J38" s="85">
        <v>243.6</v>
      </c>
      <c r="K38" s="79">
        <v>477.5</v>
      </c>
      <c r="L38" s="79">
        <v>50</v>
      </c>
      <c r="M38" s="80">
        <f t="shared" si="15"/>
        <v>771.1</v>
      </c>
      <c r="N38" s="80">
        <v>1</v>
      </c>
      <c r="O38" s="23">
        <f t="shared" si="16"/>
        <v>772.1</v>
      </c>
      <c r="P38" s="85">
        <v>94.3</v>
      </c>
      <c r="Q38" s="79">
        <v>391.2</v>
      </c>
      <c r="R38" s="79">
        <v>50.2</v>
      </c>
      <c r="S38" s="80">
        <f t="shared" si="17"/>
        <v>535.70000000000005</v>
      </c>
      <c r="T38" s="80"/>
      <c r="U38" s="23">
        <f t="shared" si="18"/>
        <v>535.70000000000005</v>
      </c>
      <c r="V38" s="164">
        <f>218.5+15</f>
        <v>233.5</v>
      </c>
      <c r="W38" s="79">
        <v>1993.5</v>
      </c>
      <c r="X38" s="79">
        <v>50</v>
      </c>
      <c r="Y38" s="80">
        <f t="shared" si="19"/>
        <v>2277</v>
      </c>
      <c r="Z38" s="80">
        <v>1</v>
      </c>
      <c r="AA38" s="23">
        <f t="shared" si="20"/>
        <v>2278</v>
      </c>
      <c r="AB38" s="150">
        <f t="shared" si="12"/>
        <v>2.9503950265509649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5570.2000000000007</v>
      </c>
      <c r="E39" s="42">
        <f>SUM(E35:E38)+SUM(E28:E32)</f>
        <v>40948.1</v>
      </c>
      <c r="F39" s="42">
        <f>SUM(F35:F38)+SUM(F28:F32)</f>
        <v>1713.4</v>
      </c>
      <c r="G39" s="146">
        <f>SUM(D39:F39)</f>
        <v>48231.700000000004</v>
      </c>
      <c r="H39" s="43">
        <f>SUM(H28:H32)+SUM(H35:H38)</f>
        <v>185.3</v>
      </c>
      <c r="I39" s="44">
        <f>SUM(I35:I38)+SUM(I28:I32)</f>
        <v>48417</v>
      </c>
      <c r="J39" s="42">
        <f>SUM(J35:J38)+SUM(J28:J32)</f>
        <v>5459.5999999999995</v>
      </c>
      <c r="K39" s="42">
        <f>SUM(K35:K38)+SUM(K28:K32)</f>
        <v>37594.6</v>
      </c>
      <c r="L39" s="42">
        <f>SUM(L35:L38)+SUM(L28:L32)</f>
        <v>3158.2</v>
      </c>
      <c r="M39" s="146">
        <f>SUM(J39:L39)</f>
        <v>46212.399999999994</v>
      </c>
      <c r="N39" s="43">
        <f>SUM(N28:N32)+SUM(N35:N38)</f>
        <v>530</v>
      </c>
      <c r="O39" s="44">
        <f>SUM(O35:O38)+SUM(O28:O32)</f>
        <v>46742.400000000001</v>
      </c>
      <c r="P39" s="42">
        <f>SUM(P35:P38)+SUM(P28:P32)</f>
        <v>2733.1</v>
      </c>
      <c r="Q39" s="42">
        <f>SUM(Q35:Q38)+SUM(Q28:Q32)</f>
        <v>19814.800000000003</v>
      </c>
      <c r="R39" s="42">
        <f>SUM(R35:R38)+SUM(R28:R32)</f>
        <v>1372.5</v>
      </c>
      <c r="S39" s="146">
        <f>SUM(P39:R39)</f>
        <v>23920.400000000001</v>
      </c>
      <c r="T39" s="43">
        <f>SUM(T28:T32)+SUM(T35:T38)</f>
        <v>0</v>
      </c>
      <c r="U39" s="44">
        <f>SUM(U35:U38)+SUM(U28:U32)</f>
        <v>23920.399999999998</v>
      </c>
      <c r="V39" s="42">
        <f>SUM(V35:V38)+SUM(V28:V32)</f>
        <v>4900</v>
      </c>
      <c r="W39" s="42">
        <f>SUM(W35:W38)+SUM(W28:W32)</f>
        <v>44140</v>
      </c>
      <c r="X39" s="42">
        <f>SUM(X35:X38)+SUM(X28:X32)</f>
        <v>3012</v>
      </c>
      <c r="Y39" s="146">
        <f>SUM(V39:X39)</f>
        <v>52052</v>
      </c>
      <c r="Z39" s="43">
        <f>SUM(Z28:Z32)+SUM(Z35:Z38)</f>
        <v>447</v>
      </c>
      <c r="AA39" s="44">
        <f>SUM(AA35:AA38)+SUM(AA28:AA32)</f>
        <v>52499</v>
      </c>
      <c r="AB39" s="152">
        <f t="shared" si="12"/>
        <v>1.1231558499349628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AA40" si="21">D24-D39</f>
        <v>161.09999999999945</v>
      </c>
      <c r="E40" s="111">
        <f t="shared" si="21"/>
        <v>0</v>
      </c>
      <c r="F40" s="111">
        <f t="shared" si="21"/>
        <v>22.099999999999682</v>
      </c>
      <c r="G40" s="120">
        <f t="shared" si="21"/>
        <v>183.19999999999709</v>
      </c>
      <c r="H40" s="120">
        <f t="shared" si="21"/>
        <v>11.300000000000011</v>
      </c>
      <c r="I40" s="121">
        <f>I24-I39</f>
        <v>194.50000000000728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si="21"/>
        <v>-186.90000000000009</v>
      </c>
      <c r="Q40" s="111">
        <f t="shared" si="21"/>
        <v>2726.6999999999971</v>
      </c>
      <c r="R40" s="111">
        <f t="shared" si="21"/>
        <v>700.60000000000036</v>
      </c>
      <c r="S40" s="120">
        <f t="shared" si="21"/>
        <v>3240.4000000000015</v>
      </c>
      <c r="T40" s="120">
        <f t="shared" si="21"/>
        <v>127.3</v>
      </c>
      <c r="U40" s="121">
        <f t="shared" si="21"/>
        <v>3367.7000000000007</v>
      </c>
      <c r="V40" s="111">
        <f t="shared" si="21"/>
        <v>0</v>
      </c>
      <c r="W40" s="111">
        <f t="shared" si="21"/>
        <v>0</v>
      </c>
      <c r="X40" s="111">
        <f t="shared" si="21"/>
        <v>0</v>
      </c>
      <c r="Y40" s="120">
        <f t="shared" si="21"/>
        <v>0</v>
      </c>
      <c r="Z40" s="120">
        <f t="shared" si="21"/>
        <v>0</v>
      </c>
      <c r="AA40" s="121">
        <f t="shared" si="21"/>
        <v>0</v>
      </c>
      <c r="AB40" s="153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-4867.2999999999929</v>
      </c>
      <c r="J41" s="114"/>
      <c r="K41" s="115"/>
      <c r="L41" s="115"/>
      <c r="M41" s="116"/>
      <c r="N41" s="119"/>
      <c r="O41" s="118">
        <f>O40-J16</f>
        <v>-4723.3999999999996</v>
      </c>
      <c r="P41" s="114"/>
      <c r="Q41" s="115"/>
      <c r="R41" s="115"/>
      <c r="S41" s="116"/>
      <c r="T41" s="119"/>
      <c r="U41" s="118">
        <f>U40-P16</f>
        <v>1189.6000000000008</v>
      </c>
      <c r="V41" s="114"/>
      <c r="W41" s="115"/>
      <c r="X41" s="115"/>
      <c r="Y41" s="116"/>
      <c r="Z41" s="119"/>
      <c r="AA41" s="118">
        <f>AA40-V16</f>
        <v>-4900</v>
      </c>
      <c r="AB41" s="147">
        <f t="shared" si="12"/>
        <v>1.0373883219714612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13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4"/>
      <c r="D44" s="96">
        <v>665.3</v>
      </c>
      <c r="E44" s="106">
        <v>665.3</v>
      </c>
      <c r="F44" s="107">
        <v>0</v>
      </c>
      <c r="G44" s="49"/>
      <c r="H44" s="49"/>
      <c r="I44" s="50"/>
      <c r="J44" s="96">
        <v>915.7</v>
      </c>
      <c r="K44" s="106">
        <v>915.7</v>
      </c>
      <c r="L44" s="107">
        <v>0</v>
      </c>
      <c r="M44" s="95"/>
      <c r="N44" s="95"/>
      <c r="O44" s="95"/>
      <c r="P44" s="96">
        <v>159.4</v>
      </c>
      <c r="Q44" s="106">
        <v>159.4</v>
      </c>
      <c r="R44" s="107">
        <v>0</v>
      </c>
      <c r="S44" s="4" t="s">
        <v>106</v>
      </c>
      <c r="T44" s="4"/>
      <c r="U44" s="4"/>
      <c r="V44" s="96">
        <v>637.5</v>
      </c>
      <c r="W44" s="106">
        <v>637.5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13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8"/>
      <c r="M46" s="148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5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49"/>
      <c r="M47" s="149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3058.9</v>
      </c>
      <c r="E50" s="86">
        <f t="shared" ref="E50:G50" si="22">SUM(E51:E54)</f>
        <v>2592.6</v>
      </c>
      <c r="F50" s="86">
        <f t="shared" si="22"/>
        <v>2335.3000000000002</v>
      </c>
      <c r="G50" s="86">
        <f t="shared" si="22"/>
        <v>3316.2000000000003</v>
      </c>
      <c r="H50" s="49"/>
      <c r="I50" s="4"/>
      <c r="J50" s="86">
        <f>SUM(J51:J54)</f>
        <v>2304.6999999999998</v>
      </c>
      <c r="K50" s="86">
        <f t="shared" ref="K50:L50" si="23">SUM(K51:K54)</f>
        <v>1560.5</v>
      </c>
      <c r="L50" s="86">
        <f t="shared" si="23"/>
        <v>1455</v>
      </c>
      <c r="M50" s="52">
        <f>J50+K50-L50</f>
        <v>2410.1999999999998</v>
      </c>
      <c r="N50" s="4"/>
      <c r="O50" s="4"/>
      <c r="P50" s="86">
        <f>SUM(P51:P54)</f>
        <v>3316.1000000000004</v>
      </c>
      <c r="Q50" s="86">
        <f t="shared" ref="Q50:R50" si="24">SUM(Q51:Q54)</f>
        <v>943.4</v>
      </c>
      <c r="R50" s="86">
        <f t="shared" si="24"/>
        <v>1640</v>
      </c>
      <c r="S50" s="52">
        <f>P50+Q50-R50</f>
        <v>2619.5</v>
      </c>
      <c r="T50" s="4"/>
      <c r="U50" s="4"/>
      <c r="V50" s="86">
        <f>SUM(V51:V54)</f>
        <v>2410.1999999999998</v>
      </c>
      <c r="W50" s="86">
        <f t="shared" ref="W50:X50" si="25">SUM(W51:W54)</f>
        <v>1760.4</v>
      </c>
      <c r="X50" s="86">
        <f t="shared" si="25"/>
        <v>1304.5</v>
      </c>
      <c r="Y50" s="52">
        <f>V50+W50-X50</f>
        <v>2866.1000000000004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2000.7</v>
      </c>
      <c r="E51" s="86">
        <v>1110.8</v>
      </c>
      <c r="F51" s="86">
        <v>1022.1</v>
      </c>
      <c r="G51" s="52">
        <f t="shared" ref="G51:G54" si="26">D51+E51-F51</f>
        <v>2089.4</v>
      </c>
      <c r="H51" s="49"/>
      <c r="I51" s="4"/>
      <c r="J51" s="86">
        <v>992.1</v>
      </c>
      <c r="K51" s="86">
        <v>45</v>
      </c>
      <c r="L51" s="86">
        <v>150</v>
      </c>
      <c r="M51" s="52">
        <f t="shared" ref="M51:M54" si="27">J51+K51-L51</f>
        <v>887.09999999999991</v>
      </c>
      <c r="N51" s="4"/>
      <c r="O51" s="4"/>
      <c r="P51" s="86">
        <v>2089.4</v>
      </c>
      <c r="Q51" s="86">
        <v>155.6</v>
      </c>
      <c r="R51" s="86">
        <v>1061.4000000000001</v>
      </c>
      <c r="S51" s="52">
        <f t="shared" ref="S51:S54" si="28">P51+Q51-R51</f>
        <v>1183.5999999999999</v>
      </c>
      <c r="T51" s="4"/>
      <c r="U51" s="4"/>
      <c r="V51" s="86">
        <v>887.1</v>
      </c>
      <c r="W51" s="86">
        <v>217</v>
      </c>
      <c r="X51" s="86">
        <v>90</v>
      </c>
      <c r="Y51" s="52">
        <f t="shared" ref="Y51:Y54" si="29">V51+W51-X51</f>
        <v>1014.0999999999999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247</v>
      </c>
      <c r="E52" s="86">
        <v>887.9</v>
      </c>
      <c r="F52" s="86">
        <v>747</v>
      </c>
      <c r="G52" s="52">
        <f t="shared" si="26"/>
        <v>387.90000000000009</v>
      </c>
      <c r="H52" s="49"/>
      <c r="I52" s="4"/>
      <c r="J52" s="86">
        <v>401.3</v>
      </c>
      <c r="K52" s="86">
        <v>920</v>
      </c>
      <c r="L52" s="86">
        <v>800</v>
      </c>
      <c r="M52" s="52">
        <f t="shared" si="27"/>
        <v>521.29999999999995</v>
      </c>
      <c r="N52" s="4"/>
      <c r="O52" s="4"/>
      <c r="P52" s="86">
        <v>387.9</v>
      </c>
      <c r="Q52" s="86">
        <v>453.4</v>
      </c>
      <c r="R52" s="86">
        <v>318.7</v>
      </c>
      <c r="S52" s="52">
        <f t="shared" si="28"/>
        <v>522.59999999999991</v>
      </c>
      <c r="T52" s="4"/>
      <c r="U52" s="4"/>
      <c r="V52" s="86">
        <v>521.29999999999995</v>
      </c>
      <c r="W52" s="86">
        <v>910</v>
      </c>
      <c r="X52" s="86">
        <v>637.5</v>
      </c>
      <c r="Y52" s="52">
        <f t="shared" si="29"/>
        <v>793.8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131.30000000000001</v>
      </c>
      <c r="E53" s="86">
        <v>5</v>
      </c>
      <c r="F53" s="86">
        <v>2</v>
      </c>
      <c r="G53" s="52">
        <f t="shared" si="26"/>
        <v>134.30000000000001</v>
      </c>
      <c r="H53" s="49"/>
      <c r="I53" s="4"/>
      <c r="J53" s="86">
        <v>131.30000000000001</v>
      </c>
      <c r="K53" s="86">
        <v>10</v>
      </c>
      <c r="L53" s="86">
        <v>5</v>
      </c>
      <c r="M53" s="52">
        <f t="shared" si="27"/>
        <v>136.30000000000001</v>
      </c>
      <c r="N53" s="4"/>
      <c r="O53" s="4"/>
      <c r="P53" s="86">
        <v>134.30000000000001</v>
      </c>
      <c r="Q53" s="86">
        <v>38.9</v>
      </c>
      <c r="R53" s="86">
        <v>0</v>
      </c>
      <c r="S53" s="52">
        <f t="shared" si="28"/>
        <v>173.20000000000002</v>
      </c>
      <c r="T53" s="4"/>
      <c r="U53" s="4"/>
      <c r="V53" s="86">
        <v>136.30000000000001</v>
      </c>
      <c r="W53" s="86">
        <v>11</v>
      </c>
      <c r="X53" s="86">
        <v>7</v>
      </c>
      <c r="Y53" s="52">
        <f t="shared" si="29"/>
        <v>140.30000000000001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679.9</v>
      </c>
      <c r="E54" s="86">
        <v>588.9</v>
      </c>
      <c r="F54" s="86">
        <v>564.20000000000005</v>
      </c>
      <c r="G54" s="52">
        <f t="shared" si="26"/>
        <v>704.59999999999991</v>
      </c>
      <c r="H54" s="49"/>
      <c r="I54" s="4"/>
      <c r="J54" s="86">
        <v>780</v>
      </c>
      <c r="K54" s="86">
        <v>585.5</v>
      </c>
      <c r="L54" s="86">
        <v>500</v>
      </c>
      <c r="M54" s="52">
        <f t="shared" si="27"/>
        <v>865.5</v>
      </c>
      <c r="N54" s="4"/>
      <c r="O54" s="4"/>
      <c r="P54" s="86">
        <v>704.5</v>
      </c>
      <c r="Q54" s="86">
        <v>295.5</v>
      </c>
      <c r="R54" s="86">
        <v>259.89999999999998</v>
      </c>
      <c r="S54" s="52">
        <f t="shared" si="28"/>
        <v>740.1</v>
      </c>
      <c r="T54" s="4"/>
      <c r="U54" s="4"/>
      <c r="V54" s="86">
        <v>865.5</v>
      </c>
      <c r="W54" s="86">
        <v>622.4</v>
      </c>
      <c r="X54" s="86">
        <v>570</v>
      </c>
      <c r="Y54" s="52">
        <f t="shared" si="29"/>
        <v>917.90000000000009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71</v>
      </c>
      <c r="E57" s="87">
        <v>65</v>
      </c>
      <c r="F57" s="49"/>
      <c r="G57" s="49"/>
      <c r="H57" s="49"/>
      <c r="I57" s="50"/>
      <c r="J57" s="87">
        <v>70.3</v>
      </c>
      <c r="K57" s="49"/>
      <c r="L57" s="49"/>
      <c r="M57" s="49"/>
      <c r="N57" s="49"/>
      <c r="O57" s="50"/>
      <c r="P57" s="87">
        <v>71.099999999999994</v>
      </c>
      <c r="Q57" s="50"/>
      <c r="R57" s="50"/>
      <c r="S57" s="50"/>
      <c r="T57" s="50"/>
      <c r="U57" s="50"/>
      <c r="V57" s="87">
        <v>70.3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154"/>
      <c r="W59" s="154"/>
      <c r="X59" s="154"/>
      <c r="Y59" s="154"/>
      <c r="Z59" s="154"/>
      <c r="AA59" s="154"/>
      <c r="AB59" s="155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9" t="s">
        <v>108</v>
      </c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9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/>
      <c r="P62" s="210"/>
      <c r="Q62" s="210"/>
      <c r="R62" s="210"/>
      <c r="S62" s="210"/>
      <c r="T62" s="210"/>
      <c r="U62" s="210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9" t="s">
        <v>109</v>
      </c>
      <c r="C63" s="210"/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  <c r="P63" s="210"/>
      <c r="Q63" s="210"/>
      <c r="R63" s="210"/>
      <c r="S63" s="210"/>
      <c r="T63" s="210"/>
      <c r="U63" s="210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59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 t="s">
        <v>111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59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59" t="s">
        <v>110</v>
      </c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59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 t="s">
        <v>113</v>
      </c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 t="s">
        <v>112</v>
      </c>
      <c r="C70" s="162"/>
      <c r="D70" s="162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 t="s">
        <v>114</v>
      </c>
      <c r="C71" s="162"/>
      <c r="D71" s="162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59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59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59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59" t="s">
        <v>118</v>
      </c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59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59" t="s">
        <v>117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59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59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59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9"/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60"/>
      <c r="G84" s="160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6"/>
      <c r="W87" s="156"/>
      <c r="X87" s="156"/>
      <c r="Y87" s="156"/>
      <c r="Z87" s="156"/>
      <c r="AA87" s="156"/>
      <c r="AB87" s="157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44470</v>
      </c>
      <c r="D91" s="53" t="s">
        <v>77</v>
      </c>
      <c r="E91" s="210" t="s">
        <v>115</v>
      </c>
      <c r="F91" s="210"/>
      <c r="G91" s="210"/>
      <c r="H91" s="53"/>
      <c r="I91" s="53" t="s">
        <v>78</v>
      </c>
      <c r="J91" s="217" t="s">
        <v>107</v>
      </c>
      <c r="K91" s="217"/>
      <c r="L91" s="217"/>
      <c r="M91" s="217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5">
    <mergeCell ref="B62:U62"/>
    <mergeCell ref="B63:U63"/>
    <mergeCell ref="B82:U82"/>
    <mergeCell ref="E91:G91"/>
    <mergeCell ref="J91:M91"/>
    <mergeCell ref="B61:U61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9:U59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</mergeCells>
  <conditionalFormatting sqref="AB15:AB25">
    <cfRule type="cellIs" dxfId="3" priority="3" operator="equal">
      <formula>0</formula>
    </cfRule>
    <cfRule type="containsErrors" dxfId="2" priority="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 k 1.10.</vt:lpstr>
      <vt:lpstr>'NR 2022 k 1.10.'!Oblast_tisku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2021-10-01T11:04:52Z</cp:lastPrinted>
  <dcterms:created xsi:type="dcterms:W3CDTF">2017-02-23T12:10:09Z</dcterms:created>
  <dcterms:modified xsi:type="dcterms:W3CDTF">2021-10-27T13:40:24Z</dcterms:modified>
</cp:coreProperties>
</file>